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2980" windowHeight="1107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<sst xmlns="http://schemas.openxmlformats.org/spreadsheetml/2006/main" count="63" uniqueCount="54">
  <si>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Grid size</t>
  </si>
  <si>
    <t>Levels</t>
  </si>
  <si>
    <t>INPUT</t>
  </si>
  <si>
    <t>GRIDSIZE</t>
  </si>
  <si>
    <t>OUTPUT</t>
  </si>
  <si>
    <t>30 Open Trades</t>
  </si>
  <si>
    <t>25 Open Trades</t>
  </si>
  <si>
    <t>20 Open Trades</t>
  </si>
  <si>
    <t>Sell Loss</t>
  </si>
  <si>
    <t>Cumulative Sell Loss</t>
  </si>
  <si>
    <t>Buy and Sell loss</t>
  </si>
  <si>
    <t xml:space="preserve">Daily Multiplier cashins </t>
  </si>
  <si>
    <t>Days to breakeven</t>
  </si>
  <si>
    <t>Changes</t>
  </si>
  <si>
    <t>Margin required</t>
  </si>
  <si>
    <t>Lots traded</t>
  </si>
  <si>
    <t>Gearing</t>
  </si>
  <si>
    <t>Margin</t>
  </si>
  <si>
    <t>Cashins</t>
  </si>
  <si>
    <t>Cashins Req</t>
  </si>
  <si>
    <t>Cost of Grid</t>
  </si>
  <si>
    <t>Cumulative Grid Cost</t>
  </si>
  <si>
    <t xml:space="preserve">Assumptions    </t>
  </si>
  <si>
    <t>Cost of grid</t>
  </si>
  <si>
    <t>Range Coverred</t>
  </si>
  <si>
    <t>Trade Days to cover grid</t>
  </si>
  <si>
    <t>General guides</t>
  </si>
  <si>
    <t>The smaller the range the higher the risk of it being exceeded</t>
  </si>
  <si>
    <t>The smaller the grid size the more daily cash ins will occur</t>
  </si>
  <si>
    <t>The smaller the grid size the smaller the range</t>
  </si>
  <si>
    <t>Spread</t>
  </si>
  <si>
    <t>Daily cash ins is an estimate</t>
  </si>
  <si>
    <t>Daily Cash in guides</t>
  </si>
  <si>
    <t>Daily cash ins</t>
  </si>
  <si>
    <t>4 to 10</t>
  </si>
  <si>
    <t>3 to 8</t>
  </si>
  <si>
    <t xml:space="preserve">Also look at the daily range </t>
  </si>
  <si>
    <t>12 to 20</t>
  </si>
  <si>
    <t>10 to 18</t>
  </si>
  <si>
    <t>8 to 16</t>
  </si>
  <si>
    <t>Spread is important - go for lower spreads</t>
  </si>
  <si>
    <t>Your account is only a safety net for the multiplier</t>
  </si>
  <si>
    <t>Your account has to fund margin so keep leverage high</t>
  </si>
  <si>
    <t>NON DIRECTIONAL, RANDOM GRID TREND MULTIPLIER</t>
  </si>
  <si>
    <t>:  1</t>
  </si>
  <si>
    <t xml:space="preserve"> $1 = 1 Lot</t>
  </si>
  <si>
    <t>Trade Days to finance Grid</t>
  </si>
  <si>
    <t>Cash ins = Daily range / grid size x 1.5 to 2.0</t>
  </si>
  <si>
    <t>ALL ABOUT TIMING:</t>
  </si>
  <si>
    <t>WILL THE MULTIPLIER FINANCE YOUR TRADING RANGE</t>
  </si>
  <si>
    <t>Total Margin required</t>
  </si>
  <si>
    <t>The bigger your grid size the few grid levels you may need</t>
  </si>
  <si>
    <t>Leverage plays a big role in this system - higher is better</t>
  </si>
  <si>
    <t>Please note that this sheet is protected and you can only do input in the BLUE blocks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</si>
</sst>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  <numFmt numFmtId="16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8"/>
      <color indexed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FF"/>
      <name val="Calibri"/>
      <family val="2"/>
    </font>
    <font>
      <b/>
      <sz val="24"/>
      <color rgb="FF0000FF"/>
      <name val="Calibri"/>
      <family val="2"/>
    </font>
    <font>
      <b/>
      <sz val="8"/>
      <color rgb="FF0000FF"/>
      <name val="Calibri"/>
      <family val="2"/>
    </font>
    <font>
      <sz val="9"/>
      <color theme="1"/>
      <name val="Calibri"/>
      <family val="2"/>
    </font>
    <font>
      <b/>
      <sz val="12"/>
      <color rgb="FF0000FF"/>
      <name val="Calibri"/>
      <family val="2"/>
    </font>
    <font>
      <b/>
      <u val="single"/>
      <sz val="11"/>
      <color rgb="FF0000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9" borderId="14" xfId="0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43" fillId="0" borderId="25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4" fontId="0" fillId="0" borderId="2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 horizontal="center"/>
      <protection locked="0"/>
    </xf>
    <xf numFmtId="165" fontId="0" fillId="34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5"/>
  <sheetViews>
    <sheetView showGridLines="0" showRowColHeaders="0" tabSelected="1" zoomScalePageLayoutView="0" workbookViewId="0" topLeftCell="A1">
      <selection activeCell="D17" sqref="D17"/>
    </sheetView>
  </sheetViews>
  <sheetFormatPr defaultColWidth="9.140625" defaultRowHeight="15"/>
  <cols>
    <col min="2" max="2" width="4.00390625" style="0" customWidth="1"/>
    <col min="3" max="3" width="22.8515625" style="0" customWidth="1"/>
    <col min="9" max="10" width="9.8515625" style="0" customWidth="1"/>
    <col min="11" max="11" width="9.8515625" style="0" hidden="1" customWidth="1"/>
    <col min="12" max="14" width="0" style="0" hidden="1" customWidth="1"/>
    <col min="16" max="17" width="0" style="0" hidden="1" customWidth="1"/>
    <col min="19" max="19" width="0" style="0" hidden="1" customWidth="1"/>
    <col min="21" max="21" width="3.421875" style="0" customWidth="1"/>
  </cols>
  <sheetData>
    <row r="2" ht="30.75">
      <c r="B2" s="48" t="s">
        <v>43</v>
      </c>
    </row>
    <row r="3" ht="15" thickBot="1"/>
    <row r="4" spans="2:27" ht="32.25" customHeight="1" thickBot="1">
      <c r="B4" s="47" t="s">
        <v>22</v>
      </c>
      <c r="D4" s="37"/>
      <c r="F4" s="49" t="s">
        <v>1</v>
      </c>
      <c r="G4" s="50" t="s">
        <v>0</v>
      </c>
      <c r="H4" s="51" t="s">
        <v>20</v>
      </c>
      <c r="I4" s="52" t="s">
        <v>21</v>
      </c>
      <c r="J4" s="53" t="s">
        <v>19</v>
      </c>
      <c r="K4" s="54"/>
      <c r="L4" s="55" t="s">
        <v>8</v>
      </c>
      <c r="M4" s="56" t="s">
        <v>9</v>
      </c>
      <c r="N4" s="57" t="s">
        <v>10</v>
      </c>
      <c r="O4" s="52" t="s">
        <v>46</v>
      </c>
      <c r="P4" s="58" t="s">
        <v>12</v>
      </c>
      <c r="Q4" s="59" t="s">
        <v>13</v>
      </c>
      <c r="R4" s="58" t="s">
        <v>50</v>
      </c>
      <c r="S4" s="30" t="s">
        <v>18</v>
      </c>
      <c r="U4" s="69" t="s">
        <v>53</v>
      </c>
      <c r="V4" s="70"/>
      <c r="W4" s="70"/>
      <c r="X4" s="70"/>
      <c r="Y4" s="70"/>
      <c r="Z4" s="70"/>
      <c r="AA4" s="71"/>
    </row>
    <row r="5" spans="3:19" ht="14.25">
      <c r="C5" t="s">
        <v>15</v>
      </c>
      <c r="D5">
        <v>0.1</v>
      </c>
      <c r="E5" s="60" t="s">
        <v>45</v>
      </c>
      <c r="F5" s="24">
        <v>1</v>
      </c>
      <c r="G5" s="40">
        <f>+D8</f>
        <v>15</v>
      </c>
      <c r="H5" s="44">
        <f>+G5</f>
        <v>15</v>
      </c>
      <c r="I5" s="43">
        <f>+H5</f>
        <v>15</v>
      </c>
      <c r="J5" s="22">
        <f>(I5/(+D$8-D$10))+1</f>
        <v>2.25</v>
      </c>
      <c r="K5" s="31"/>
      <c r="L5" s="25">
        <f aca="true" t="shared" si="0" ref="L5:L32">+L6+G6</f>
        <v>435</v>
      </c>
      <c r="M5" s="26">
        <f aca="true" t="shared" si="1" ref="M5:M31">+L5+M6</f>
        <v>6525</v>
      </c>
      <c r="N5" s="27">
        <f>+I5+M5</f>
        <v>6540</v>
      </c>
      <c r="O5" s="61">
        <f>ROUNDUP(+J5/D$9,0)</f>
        <v>1</v>
      </c>
      <c r="P5" s="28">
        <f>+N5/(+D$9*(G5-D$10))/5*7</f>
        <v>63.58333333333333</v>
      </c>
      <c r="Q5" s="34">
        <f>+P5-P6</f>
        <v>3.9375</v>
      </c>
      <c r="R5" s="64">
        <f>100/D11*D12</f>
        <v>27.5</v>
      </c>
      <c r="S5" s="29">
        <f>+P5*D$9</f>
        <v>763</v>
      </c>
    </row>
    <row r="6" spans="6:22" ht="15">
      <c r="F6" s="2">
        <v>2</v>
      </c>
      <c r="G6" s="41">
        <f>+G5</f>
        <v>15</v>
      </c>
      <c r="H6" s="44">
        <f>+H5+G6</f>
        <v>30</v>
      </c>
      <c r="I6" s="17">
        <f>+H6+I5</f>
        <v>45</v>
      </c>
      <c r="J6" s="21">
        <f>(I6/(+D$8-D$10))</f>
        <v>3.75</v>
      </c>
      <c r="K6" s="32"/>
      <c r="L6" s="6">
        <f t="shared" si="0"/>
        <v>420</v>
      </c>
      <c r="M6" s="5">
        <f t="shared" si="1"/>
        <v>6090</v>
      </c>
      <c r="N6" s="9">
        <f aca="true" t="shared" si="2" ref="N6:N34">+I6+M6</f>
        <v>6135</v>
      </c>
      <c r="O6" s="62">
        <f>ROUNDUP(+J6/D$9,0)</f>
        <v>1</v>
      </c>
      <c r="P6" s="13">
        <f>+N6/(+D$9*(G6-D$10))/5*7</f>
        <v>59.64583333333333</v>
      </c>
      <c r="Q6" s="35">
        <f aca="true" t="shared" si="3" ref="Q6:Q33">+P6-P7</f>
        <v>3.6458333333333286</v>
      </c>
      <c r="R6" s="65">
        <f>+R$5+R5</f>
        <v>55</v>
      </c>
      <c r="S6" s="15">
        <f>+P6*D$9</f>
        <v>715.75</v>
      </c>
      <c r="U6" s="67" t="s">
        <v>26</v>
      </c>
      <c r="V6" s="39"/>
    </row>
    <row r="7" spans="2:19" ht="14.25">
      <c r="B7" s="47" t="s">
        <v>2</v>
      </c>
      <c r="F7" s="2">
        <v>3</v>
      </c>
      <c r="G7" s="41">
        <f aca="true" t="shared" si="4" ref="G7:G34">+G6</f>
        <v>15</v>
      </c>
      <c r="H7" s="44">
        <f aca="true" t="shared" si="5" ref="H7:H34">+H6+G7</f>
        <v>45</v>
      </c>
      <c r="I7" s="17">
        <f aca="true" t="shared" si="6" ref="I7:I34">+H7+I6</f>
        <v>90</v>
      </c>
      <c r="J7" s="21">
        <f>(I7/(+D$8-D$10))</f>
        <v>7.5</v>
      </c>
      <c r="K7" s="32"/>
      <c r="L7" s="6">
        <f t="shared" si="0"/>
        <v>405</v>
      </c>
      <c r="M7" s="5">
        <f t="shared" si="1"/>
        <v>5670</v>
      </c>
      <c r="N7" s="9">
        <f t="shared" si="2"/>
        <v>5760</v>
      </c>
      <c r="O7" s="62">
        <f>ROUNDUP(+J7/D$9,0)</f>
        <v>1</v>
      </c>
      <c r="P7" s="13">
        <f>+N7/(+D$9*(G7-D$10))/5*7</f>
        <v>56</v>
      </c>
      <c r="Q7" s="35">
        <f t="shared" si="3"/>
        <v>3.3541666666666714</v>
      </c>
      <c r="R7" s="65">
        <f>+R$5+R6</f>
        <v>82.5</v>
      </c>
      <c r="S7" s="15">
        <f>+P7*D$9</f>
        <v>672</v>
      </c>
    </row>
    <row r="8" spans="3:22" ht="14.25">
      <c r="C8" t="s">
        <v>3</v>
      </c>
      <c r="D8" s="72">
        <v>15</v>
      </c>
      <c r="F8" s="2">
        <v>4</v>
      </c>
      <c r="G8" s="41">
        <f t="shared" si="4"/>
        <v>15</v>
      </c>
      <c r="H8" s="44">
        <f t="shared" si="5"/>
        <v>60</v>
      </c>
      <c r="I8" s="17">
        <f t="shared" si="6"/>
        <v>150</v>
      </c>
      <c r="J8" s="21">
        <f>(I8/(+D$8-D$10))</f>
        <v>12.5</v>
      </c>
      <c r="K8" s="32"/>
      <c r="L8" s="6">
        <f t="shared" si="0"/>
        <v>390</v>
      </c>
      <c r="M8" s="5">
        <f t="shared" si="1"/>
        <v>5265</v>
      </c>
      <c r="N8" s="9">
        <f t="shared" si="2"/>
        <v>5415</v>
      </c>
      <c r="O8" s="62">
        <f>ROUNDUP(+J8/D$9,0)</f>
        <v>2</v>
      </c>
      <c r="P8" s="13">
        <f>+N8/(+D$9*(G8-D$10))/5*7</f>
        <v>52.64583333333333</v>
      </c>
      <c r="Q8" s="35">
        <f t="shared" si="3"/>
        <v>3.0625</v>
      </c>
      <c r="R8" s="65">
        <f>+R$5+R7</f>
        <v>110</v>
      </c>
      <c r="S8" s="15">
        <f>+P8*D$9</f>
        <v>631.75</v>
      </c>
      <c r="U8">
        <v>1</v>
      </c>
      <c r="V8" t="s">
        <v>27</v>
      </c>
    </row>
    <row r="9" spans="3:22" ht="14.25">
      <c r="C9" t="s">
        <v>11</v>
      </c>
      <c r="D9" s="72">
        <v>12</v>
      </c>
      <c r="F9" s="2">
        <f>+F8+1</f>
        <v>5</v>
      </c>
      <c r="G9" s="41">
        <f t="shared" si="4"/>
        <v>15</v>
      </c>
      <c r="H9" s="44">
        <f t="shared" si="5"/>
        <v>75</v>
      </c>
      <c r="I9" s="17">
        <f t="shared" si="6"/>
        <v>225</v>
      </c>
      <c r="J9" s="21">
        <f>(I9/(+D$8-D$10))</f>
        <v>18.75</v>
      </c>
      <c r="K9" s="32"/>
      <c r="L9" s="6">
        <f t="shared" si="0"/>
        <v>375</v>
      </c>
      <c r="M9" s="5">
        <f t="shared" si="1"/>
        <v>4875</v>
      </c>
      <c r="N9" s="9">
        <f t="shared" si="2"/>
        <v>5100</v>
      </c>
      <c r="O9" s="62">
        <f>ROUNDUP(+J9/D$9,0)</f>
        <v>2</v>
      </c>
      <c r="P9" s="13">
        <f>+N9/(+D$9*(G9-D$10))/5*7</f>
        <v>49.58333333333333</v>
      </c>
      <c r="Q9" s="35">
        <f t="shared" si="3"/>
        <v>2.7708333333333286</v>
      </c>
      <c r="R9" s="65">
        <f>+R$5+R8</f>
        <v>137.5</v>
      </c>
      <c r="S9" s="15">
        <f>+P9*D$9</f>
        <v>595</v>
      </c>
      <c r="U9">
        <v>2</v>
      </c>
      <c r="V9" t="s">
        <v>28</v>
      </c>
    </row>
    <row r="10" spans="3:22" ht="14.25">
      <c r="C10" t="s">
        <v>30</v>
      </c>
      <c r="D10" s="73">
        <v>3</v>
      </c>
      <c r="F10" s="2">
        <f aca="true" t="shared" si="7" ref="F10:F34">+F9+1</f>
        <v>6</v>
      </c>
      <c r="G10" s="41">
        <f t="shared" si="4"/>
        <v>15</v>
      </c>
      <c r="H10" s="44">
        <f t="shared" si="5"/>
        <v>90</v>
      </c>
      <c r="I10" s="17">
        <f t="shared" si="6"/>
        <v>315</v>
      </c>
      <c r="J10" s="21">
        <f>(I10/(+D$8-D$10))</f>
        <v>26.25</v>
      </c>
      <c r="K10" s="32"/>
      <c r="L10" s="6">
        <f t="shared" si="0"/>
        <v>360</v>
      </c>
      <c r="M10" s="5">
        <f t="shared" si="1"/>
        <v>4500</v>
      </c>
      <c r="N10" s="9">
        <f t="shared" si="2"/>
        <v>4815</v>
      </c>
      <c r="O10" s="62">
        <f>ROUNDUP(+J10/D$9,0)</f>
        <v>3</v>
      </c>
      <c r="P10" s="13">
        <f>+N10/(+D$9*(G10-D$10))/5*7</f>
        <v>46.8125</v>
      </c>
      <c r="Q10" s="35">
        <f t="shared" si="3"/>
        <v>2.4791666666666643</v>
      </c>
      <c r="R10" s="65">
        <f>+R$5+R9</f>
        <v>165</v>
      </c>
      <c r="S10" s="15">
        <f>+P10*D$9</f>
        <v>561.75</v>
      </c>
      <c r="U10">
        <v>3</v>
      </c>
      <c r="V10" t="s">
        <v>29</v>
      </c>
    </row>
    <row r="11" spans="3:22" ht="14.25">
      <c r="C11" t="s">
        <v>16</v>
      </c>
      <c r="D11" s="72">
        <v>400</v>
      </c>
      <c r="E11" t="s">
        <v>44</v>
      </c>
      <c r="F11" s="2">
        <f t="shared" si="7"/>
        <v>7</v>
      </c>
      <c r="G11" s="41">
        <f t="shared" si="4"/>
        <v>15</v>
      </c>
      <c r="H11" s="44">
        <f t="shared" si="5"/>
        <v>105</v>
      </c>
      <c r="I11" s="17">
        <f t="shared" si="6"/>
        <v>420</v>
      </c>
      <c r="J11" s="21">
        <f>(I11/(+D$8-D$10))</f>
        <v>35</v>
      </c>
      <c r="K11" s="32"/>
      <c r="L11" s="6">
        <f t="shared" si="0"/>
        <v>345</v>
      </c>
      <c r="M11" s="5">
        <f t="shared" si="1"/>
        <v>4140</v>
      </c>
      <c r="N11" s="9">
        <f t="shared" si="2"/>
        <v>4560</v>
      </c>
      <c r="O11" s="62">
        <f>ROUNDUP(+J11/D$9,0)</f>
        <v>3</v>
      </c>
      <c r="P11" s="13">
        <f>+N11/(+D$9*(G11-D$10))/5*7</f>
        <v>44.333333333333336</v>
      </c>
      <c r="Q11" s="35">
        <f t="shared" si="3"/>
        <v>2.1875</v>
      </c>
      <c r="R11" s="65">
        <f>+R$5+R10</f>
        <v>192.5</v>
      </c>
      <c r="S11" s="15">
        <f>+P11*D$9</f>
        <v>532</v>
      </c>
      <c r="U11">
        <v>4</v>
      </c>
      <c r="V11" t="s">
        <v>52</v>
      </c>
    </row>
    <row r="12" spans="3:22" ht="14.25">
      <c r="C12" t="s">
        <v>17</v>
      </c>
      <c r="D12" s="72">
        <v>110</v>
      </c>
      <c r="F12" s="2">
        <f t="shared" si="7"/>
        <v>8</v>
      </c>
      <c r="G12" s="41">
        <f t="shared" si="4"/>
        <v>15</v>
      </c>
      <c r="H12" s="44">
        <f t="shared" si="5"/>
        <v>120</v>
      </c>
      <c r="I12" s="17">
        <f t="shared" si="6"/>
        <v>540</v>
      </c>
      <c r="J12" s="21">
        <f>(I12/(+D$8-D$10))</f>
        <v>45</v>
      </c>
      <c r="K12" s="32"/>
      <c r="L12" s="6">
        <f t="shared" si="0"/>
        <v>330</v>
      </c>
      <c r="M12" s="5">
        <f t="shared" si="1"/>
        <v>3795</v>
      </c>
      <c r="N12" s="9">
        <f t="shared" si="2"/>
        <v>4335</v>
      </c>
      <c r="O12" s="62">
        <f>ROUNDUP(+J12/D$9,0)</f>
        <v>4</v>
      </c>
      <c r="P12" s="13">
        <f>+N12/(+D$9*(G12-D$10))/5*7</f>
        <v>42.145833333333336</v>
      </c>
      <c r="Q12" s="35">
        <f t="shared" si="3"/>
        <v>1.8958333333333357</v>
      </c>
      <c r="R12" s="65">
        <f>+R$5+R11</f>
        <v>220</v>
      </c>
      <c r="S12" s="15">
        <f>+P12*D$9</f>
        <v>505.75</v>
      </c>
      <c r="U12">
        <v>5</v>
      </c>
      <c r="V12" t="s">
        <v>31</v>
      </c>
    </row>
    <row r="13" spans="6:22" ht="14.25">
      <c r="F13" s="2">
        <f t="shared" si="7"/>
        <v>9</v>
      </c>
      <c r="G13" s="41">
        <f t="shared" si="4"/>
        <v>15</v>
      </c>
      <c r="H13" s="44">
        <f t="shared" si="5"/>
        <v>135</v>
      </c>
      <c r="I13" s="17">
        <f t="shared" si="6"/>
        <v>675</v>
      </c>
      <c r="J13" s="21">
        <f>(I13/(+D$8-D$10))</f>
        <v>56.25</v>
      </c>
      <c r="K13" s="32"/>
      <c r="L13" s="6">
        <f t="shared" si="0"/>
        <v>315</v>
      </c>
      <c r="M13" s="5">
        <f t="shared" si="1"/>
        <v>3465</v>
      </c>
      <c r="N13" s="9">
        <f t="shared" si="2"/>
        <v>4140</v>
      </c>
      <c r="O13" s="62">
        <f>ROUNDUP(+J13/D$9,0)</f>
        <v>5</v>
      </c>
      <c r="P13" s="13">
        <f>+N13/(+D$9*(G13-D$10))/5*7</f>
        <v>40.25</v>
      </c>
      <c r="Q13" s="35">
        <f t="shared" si="3"/>
        <v>1.6041666666666643</v>
      </c>
      <c r="R13" s="65">
        <f>+R$5+R12</f>
        <v>247.5</v>
      </c>
      <c r="S13" s="15">
        <f>+P13*D$9</f>
        <v>483</v>
      </c>
      <c r="U13">
        <v>6</v>
      </c>
      <c r="V13" t="s">
        <v>40</v>
      </c>
    </row>
    <row r="14" spans="2:22" ht="18">
      <c r="B14" s="47" t="s">
        <v>4</v>
      </c>
      <c r="C14" s="46"/>
      <c r="F14" s="2">
        <f t="shared" si="7"/>
        <v>10</v>
      </c>
      <c r="G14" s="41">
        <f t="shared" si="4"/>
        <v>15</v>
      </c>
      <c r="H14" s="44">
        <f t="shared" si="5"/>
        <v>150</v>
      </c>
      <c r="I14" s="17">
        <f t="shared" si="6"/>
        <v>825</v>
      </c>
      <c r="J14" s="21">
        <f>(I14/(+D$8-D$10))</f>
        <v>68.75</v>
      </c>
      <c r="K14" s="32"/>
      <c r="L14" s="6">
        <f t="shared" si="0"/>
        <v>300</v>
      </c>
      <c r="M14" s="5">
        <f t="shared" si="1"/>
        <v>3150</v>
      </c>
      <c r="N14" s="9">
        <f t="shared" si="2"/>
        <v>3975</v>
      </c>
      <c r="O14" s="62">
        <f>ROUNDUP(+J14/D$9,0)</f>
        <v>6</v>
      </c>
      <c r="P14" s="13">
        <f>+N14/(+D$9*(G14-D$10))/5*7</f>
        <v>38.645833333333336</v>
      </c>
      <c r="Q14" s="35">
        <f t="shared" si="3"/>
        <v>1.3125</v>
      </c>
      <c r="R14" s="65">
        <f>+R$5+R13</f>
        <v>275</v>
      </c>
      <c r="S14" s="15">
        <f>+P14*D$9</f>
        <v>463.75</v>
      </c>
      <c r="U14">
        <v>7</v>
      </c>
      <c r="V14" t="s">
        <v>41</v>
      </c>
    </row>
    <row r="15" spans="6:22" ht="14.25">
      <c r="F15" s="2">
        <f t="shared" si="7"/>
        <v>11</v>
      </c>
      <c r="G15" s="41">
        <f t="shared" si="4"/>
        <v>15</v>
      </c>
      <c r="H15" s="44">
        <f t="shared" si="5"/>
        <v>165</v>
      </c>
      <c r="I15" s="18">
        <f t="shared" si="6"/>
        <v>990</v>
      </c>
      <c r="J15" s="21">
        <f>(I15/(+D$8-D$10))</f>
        <v>82.5</v>
      </c>
      <c r="K15" s="32"/>
      <c r="L15" s="6">
        <f t="shared" si="0"/>
        <v>285</v>
      </c>
      <c r="M15" s="5">
        <f t="shared" si="1"/>
        <v>2850</v>
      </c>
      <c r="N15" s="10">
        <f t="shared" si="2"/>
        <v>3840</v>
      </c>
      <c r="O15" s="62">
        <f>ROUNDUP(+J15/D$9,0)</f>
        <v>7</v>
      </c>
      <c r="P15" s="13">
        <f>+N15/(+D$9*(G15-D$10))/5*7</f>
        <v>37.333333333333336</v>
      </c>
      <c r="Q15" s="35">
        <f t="shared" si="3"/>
        <v>1.0208333333333357</v>
      </c>
      <c r="R15" s="65">
        <f>+R$5+R14</f>
        <v>302.5</v>
      </c>
      <c r="S15" s="15">
        <f>+P15*D$9</f>
        <v>448</v>
      </c>
      <c r="U15">
        <v>8</v>
      </c>
      <c r="V15" t="s">
        <v>42</v>
      </c>
    </row>
    <row r="16" spans="2:22" ht="14.25">
      <c r="B16" s="68" t="s">
        <v>5</v>
      </c>
      <c r="F16" s="2">
        <f t="shared" si="7"/>
        <v>12</v>
      </c>
      <c r="G16" s="41">
        <f t="shared" si="4"/>
        <v>15</v>
      </c>
      <c r="H16" s="44">
        <f t="shared" si="5"/>
        <v>180</v>
      </c>
      <c r="I16" s="17">
        <f t="shared" si="6"/>
        <v>1170</v>
      </c>
      <c r="J16" s="21">
        <f>(I16/(+D$8-D$10))</f>
        <v>97.5</v>
      </c>
      <c r="K16" s="32"/>
      <c r="L16" s="6">
        <f t="shared" si="0"/>
        <v>270</v>
      </c>
      <c r="M16" s="5">
        <f t="shared" si="1"/>
        <v>2565</v>
      </c>
      <c r="N16" s="10">
        <f t="shared" si="2"/>
        <v>3735</v>
      </c>
      <c r="O16" s="62">
        <f>ROUNDUP(+J16/D$9,0)</f>
        <v>9</v>
      </c>
      <c r="P16" s="13">
        <f>+N16/(+D$9*(G16-D$10))/5*7</f>
        <v>36.3125</v>
      </c>
      <c r="Q16" s="35">
        <f t="shared" si="3"/>
        <v>0.7291666666666643</v>
      </c>
      <c r="R16" s="65">
        <f>+R$5+R15</f>
        <v>330</v>
      </c>
      <c r="S16" s="15">
        <f>+P16*D$9</f>
        <v>435.75</v>
      </c>
      <c r="U16">
        <v>9</v>
      </c>
      <c r="V16" t="s">
        <v>51</v>
      </c>
    </row>
    <row r="17" spans="3:19" ht="14.25">
      <c r="C17" t="s">
        <v>24</v>
      </c>
      <c r="D17">
        <f>+H34</f>
        <v>450</v>
      </c>
      <c r="F17" s="2">
        <f t="shared" si="7"/>
        <v>13</v>
      </c>
      <c r="G17" s="41">
        <f t="shared" si="4"/>
        <v>15</v>
      </c>
      <c r="H17" s="44">
        <f t="shared" si="5"/>
        <v>195</v>
      </c>
      <c r="I17" s="17">
        <f t="shared" si="6"/>
        <v>1365</v>
      </c>
      <c r="J17" s="21">
        <f>(I17/(+D$8-D$10))</f>
        <v>113.75</v>
      </c>
      <c r="K17" s="32"/>
      <c r="L17" s="6">
        <f t="shared" si="0"/>
        <v>255</v>
      </c>
      <c r="M17" s="5">
        <f t="shared" si="1"/>
        <v>2295</v>
      </c>
      <c r="N17" s="10">
        <f t="shared" si="2"/>
        <v>3660</v>
      </c>
      <c r="O17" s="62">
        <f>ROUNDUP(+J17/D$9,0)</f>
        <v>10</v>
      </c>
      <c r="P17" s="13">
        <f>+N17/(+D$9*(G17-D$10))/5*7</f>
        <v>35.583333333333336</v>
      </c>
      <c r="Q17" s="35">
        <f t="shared" si="3"/>
        <v>0.4375</v>
      </c>
      <c r="R17" s="65">
        <f>+R$5+R16</f>
        <v>357.5</v>
      </c>
      <c r="S17" s="15">
        <f>+P17*D$9</f>
        <v>427</v>
      </c>
    </row>
    <row r="18" spans="3:23" ht="14.25">
      <c r="C18" t="s">
        <v>23</v>
      </c>
      <c r="D18" s="4">
        <f>+I34</f>
        <v>6975</v>
      </c>
      <c r="F18" s="2">
        <f t="shared" si="7"/>
        <v>14</v>
      </c>
      <c r="G18" s="41">
        <f t="shared" si="4"/>
        <v>15</v>
      </c>
      <c r="H18" s="44">
        <f t="shared" si="5"/>
        <v>210</v>
      </c>
      <c r="I18" s="17">
        <f t="shared" si="6"/>
        <v>1575</v>
      </c>
      <c r="J18" s="21">
        <f>(I18/(+D$8-D$10))</f>
        <v>131.25</v>
      </c>
      <c r="K18" s="32"/>
      <c r="L18" s="6">
        <f t="shared" si="0"/>
        <v>240</v>
      </c>
      <c r="M18" s="5">
        <f t="shared" si="1"/>
        <v>2040</v>
      </c>
      <c r="N18" s="11">
        <f t="shared" si="2"/>
        <v>3615</v>
      </c>
      <c r="O18" s="62">
        <f>ROUNDUP(+J18/D$9,0)</f>
        <v>11</v>
      </c>
      <c r="P18" s="13">
        <f>+N18/(+D$9*(G18-D$10))/5*7</f>
        <v>35.145833333333336</v>
      </c>
      <c r="Q18" s="35">
        <f t="shared" si="3"/>
        <v>0.1458333333333357</v>
      </c>
      <c r="R18" s="65">
        <f>+R$5+R17</f>
        <v>385</v>
      </c>
      <c r="S18" s="15">
        <f>+P18*D$9</f>
        <v>421.75</v>
      </c>
      <c r="U18" s="47" t="s">
        <v>32</v>
      </c>
      <c r="V18" s="37"/>
      <c r="W18" s="37"/>
    </row>
    <row r="19" spans="3:19" ht="14.25">
      <c r="C19" t="s">
        <v>14</v>
      </c>
      <c r="D19" s="4">
        <f>+R34</f>
        <v>825</v>
      </c>
      <c r="F19" s="2">
        <f t="shared" si="7"/>
        <v>15</v>
      </c>
      <c r="G19" s="41">
        <f t="shared" si="4"/>
        <v>15</v>
      </c>
      <c r="H19" s="44">
        <f t="shared" si="5"/>
        <v>225</v>
      </c>
      <c r="I19" s="17">
        <f t="shared" si="6"/>
        <v>1800</v>
      </c>
      <c r="J19" s="21">
        <f>(I19/(+D$8-D$10))</f>
        <v>150</v>
      </c>
      <c r="K19" s="32"/>
      <c r="L19" s="6">
        <f t="shared" si="0"/>
        <v>225</v>
      </c>
      <c r="M19" s="5">
        <f t="shared" si="1"/>
        <v>1800</v>
      </c>
      <c r="N19" s="11">
        <f t="shared" si="2"/>
        <v>3600</v>
      </c>
      <c r="O19" s="62">
        <f>ROUNDUP(+J19/D$9,0)</f>
        <v>13</v>
      </c>
      <c r="P19" s="13">
        <f>+N19/(+D$9*(G19-D$10))/5*7</f>
        <v>35</v>
      </c>
      <c r="Q19" s="35">
        <f t="shared" si="3"/>
        <v>-0.1458333333333357</v>
      </c>
      <c r="R19" s="65">
        <f>+R$5+R18</f>
        <v>412.5</v>
      </c>
      <c r="S19" s="15">
        <f>+P19*D$9</f>
        <v>420</v>
      </c>
    </row>
    <row r="20" spans="3:23" ht="14.25">
      <c r="C20" t="s">
        <v>25</v>
      </c>
      <c r="D20" s="38">
        <f>+O34</f>
        <v>49</v>
      </c>
      <c r="F20" s="2">
        <f t="shared" si="7"/>
        <v>16</v>
      </c>
      <c r="G20" s="41">
        <f t="shared" si="4"/>
        <v>15</v>
      </c>
      <c r="H20" s="44">
        <f t="shared" si="5"/>
        <v>240</v>
      </c>
      <c r="I20" s="17">
        <f t="shared" si="6"/>
        <v>2040</v>
      </c>
      <c r="J20" s="21">
        <f>(I20/(+D$8-D$10))</f>
        <v>170</v>
      </c>
      <c r="K20" s="32"/>
      <c r="L20" s="6">
        <f t="shared" si="0"/>
        <v>210</v>
      </c>
      <c r="M20" s="5">
        <f t="shared" si="1"/>
        <v>1575</v>
      </c>
      <c r="N20" s="11">
        <f t="shared" si="2"/>
        <v>3615</v>
      </c>
      <c r="O20" s="62">
        <f>ROUNDUP(+J20/D$9,0)</f>
        <v>15</v>
      </c>
      <c r="P20" s="13">
        <f>+N20/(+D$9*(G20-D$10))/5*7</f>
        <v>35.145833333333336</v>
      </c>
      <c r="Q20" s="35">
        <f t="shared" si="3"/>
        <v>-0.4375</v>
      </c>
      <c r="R20" s="65">
        <f>+R$5+R19</f>
        <v>440</v>
      </c>
      <c r="S20" s="15">
        <f>+P20*D$9</f>
        <v>421.75</v>
      </c>
      <c r="U20" t="s">
        <v>0</v>
      </c>
      <c r="W20" t="s">
        <v>33</v>
      </c>
    </row>
    <row r="21" spans="6:23" ht="14.25">
      <c r="F21" s="2">
        <f t="shared" si="7"/>
        <v>17</v>
      </c>
      <c r="G21" s="41">
        <f t="shared" si="4"/>
        <v>15</v>
      </c>
      <c r="H21" s="44">
        <f t="shared" si="5"/>
        <v>255</v>
      </c>
      <c r="I21" s="17">
        <f t="shared" si="6"/>
        <v>2295</v>
      </c>
      <c r="J21" s="21">
        <f>(I21/(+D$8-D$10))</f>
        <v>191.25</v>
      </c>
      <c r="K21" s="32"/>
      <c r="L21" s="6">
        <f t="shared" si="0"/>
        <v>195</v>
      </c>
      <c r="M21" s="5">
        <f t="shared" si="1"/>
        <v>1365</v>
      </c>
      <c r="N21" s="11">
        <f t="shared" si="2"/>
        <v>3660</v>
      </c>
      <c r="O21" s="62">
        <f>ROUNDUP(+J21/D$9,0)</f>
        <v>16</v>
      </c>
      <c r="P21" s="13">
        <f>+N21/(+D$9*(G21-D$10))/5*7</f>
        <v>35.583333333333336</v>
      </c>
      <c r="Q21" s="35">
        <f t="shared" si="3"/>
        <v>-0.7291666666666643</v>
      </c>
      <c r="R21" s="65">
        <f>+R$5+R20</f>
        <v>467.5</v>
      </c>
      <c r="S21" s="15">
        <f>+P21*D$9</f>
        <v>427</v>
      </c>
      <c r="U21">
        <v>10</v>
      </c>
      <c r="W21" t="s">
        <v>37</v>
      </c>
    </row>
    <row r="22" spans="2:23" ht="14.25">
      <c r="B22" s="68" t="s">
        <v>6</v>
      </c>
      <c r="F22" s="2">
        <f t="shared" si="7"/>
        <v>18</v>
      </c>
      <c r="G22" s="41">
        <f t="shared" si="4"/>
        <v>15</v>
      </c>
      <c r="H22" s="44">
        <f t="shared" si="5"/>
        <v>270</v>
      </c>
      <c r="I22" s="19">
        <f t="shared" si="6"/>
        <v>2565</v>
      </c>
      <c r="J22" s="21">
        <f>(I22/(+D$8-D$10))</f>
        <v>213.75</v>
      </c>
      <c r="K22" s="32"/>
      <c r="L22" s="6">
        <f t="shared" si="0"/>
        <v>180</v>
      </c>
      <c r="M22" s="5">
        <f t="shared" si="1"/>
        <v>1170</v>
      </c>
      <c r="N22" s="10">
        <f t="shared" si="2"/>
        <v>3735</v>
      </c>
      <c r="O22" s="62">
        <f>ROUNDUP(+J22/D$9,0)</f>
        <v>18</v>
      </c>
      <c r="P22" s="13">
        <f>+N22/(+D$9*(G22-D$10))/5*7</f>
        <v>36.3125</v>
      </c>
      <c r="Q22" s="35">
        <f t="shared" si="3"/>
        <v>-1.0208333333333357</v>
      </c>
      <c r="R22" s="65">
        <f>+R$5+R21</f>
        <v>495</v>
      </c>
      <c r="S22" s="15">
        <f>+P22*D$9</f>
        <v>435.75</v>
      </c>
      <c r="U22">
        <v>12</v>
      </c>
      <c r="W22" t="s">
        <v>38</v>
      </c>
    </row>
    <row r="23" spans="3:23" ht="14.25">
      <c r="C23" t="s">
        <v>24</v>
      </c>
      <c r="D23">
        <f>+H29</f>
        <v>375</v>
      </c>
      <c r="F23" s="2">
        <f t="shared" si="7"/>
        <v>19</v>
      </c>
      <c r="G23" s="41">
        <f t="shared" si="4"/>
        <v>15</v>
      </c>
      <c r="H23" s="44">
        <f t="shared" si="5"/>
        <v>285</v>
      </c>
      <c r="I23" s="19">
        <f t="shared" si="6"/>
        <v>2850</v>
      </c>
      <c r="J23" s="21">
        <f>(I23/(+D$8-D$10))</f>
        <v>237.5</v>
      </c>
      <c r="K23" s="32"/>
      <c r="L23" s="6">
        <f t="shared" si="0"/>
        <v>165</v>
      </c>
      <c r="M23" s="5">
        <f t="shared" si="1"/>
        <v>990</v>
      </c>
      <c r="N23" s="10">
        <f t="shared" si="2"/>
        <v>3840</v>
      </c>
      <c r="O23" s="62">
        <f>ROUNDUP(+J23/D$9,0)</f>
        <v>20</v>
      </c>
      <c r="P23" s="13">
        <f>+N23/(+D$9*(G23-D$10))/5*7</f>
        <v>37.333333333333336</v>
      </c>
      <c r="Q23" s="35">
        <f t="shared" si="3"/>
        <v>-1.3125</v>
      </c>
      <c r="R23" s="65">
        <f>+R$5+R22</f>
        <v>522.5</v>
      </c>
      <c r="S23" s="15">
        <f>+P23*D$9</f>
        <v>448</v>
      </c>
      <c r="U23">
        <v>15</v>
      </c>
      <c r="W23" t="s">
        <v>39</v>
      </c>
    </row>
    <row r="24" spans="3:23" ht="14.25">
      <c r="C24" t="s">
        <v>23</v>
      </c>
      <c r="D24" s="4">
        <f>+I29</f>
        <v>4875</v>
      </c>
      <c r="F24" s="2">
        <f t="shared" si="7"/>
        <v>20</v>
      </c>
      <c r="G24" s="41">
        <f t="shared" si="4"/>
        <v>15</v>
      </c>
      <c r="H24" s="44">
        <f t="shared" si="5"/>
        <v>300</v>
      </c>
      <c r="I24" s="19">
        <f t="shared" si="6"/>
        <v>3150</v>
      </c>
      <c r="J24" s="21">
        <f>(I24/(+D$8-D$10))</f>
        <v>262.5</v>
      </c>
      <c r="K24" s="32"/>
      <c r="L24" s="6">
        <f t="shared" si="0"/>
        <v>150</v>
      </c>
      <c r="M24" s="5">
        <f t="shared" si="1"/>
        <v>825</v>
      </c>
      <c r="N24" s="10">
        <f t="shared" si="2"/>
        <v>3975</v>
      </c>
      <c r="O24" s="62">
        <f>ROUNDUP(+J24/D$9,0)</f>
        <v>22</v>
      </c>
      <c r="P24" s="13">
        <f>+N24/(+D$9*(G24-D$10))/5*7</f>
        <v>38.645833333333336</v>
      </c>
      <c r="Q24" s="35">
        <f t="shared" si="3"/>
        <v>-1.6041666666666643</v>
      </c>
      <c r="R24" s="65">
        <f>+R$5+R23</f>
        <v>550</v>
      </c>
      <c r="S24" s="15">
        <f>+P24*D$9</f>
        <v>463.75</v>
      </c>
      <c r="U24">
        <v>20</v>
      </c>
      <c r="W24" t="s">
        <v>34</v>
      </c>
    </row>
    <row r="25" spans="3:23" ht="14.25">
      <c r="C25" t="s">
        <v>14</v>
      </c>
      <c r="D25" s="1">
        <f>+R29</f>
        <v>687.5</v>
      </c>
      <c r="F25" s="2">
        <f t="shared" si="7"/>
        <v>21</v>
      </c>
      <c r="G25" s="41">
        <f t="shared" si="4"/>
        <v>15</v>
      </c>
      <c r="H25" s="44">
        <f t="shared" si="5"/>
        <v>315</v>
      </c>
      <c r="I25" s="19">
        <f t="shared" si="6"/>
        <v>3465</v>
      </c>
      <c r="J25" s="21">
        <f>(I25/(+D$8-D$10))</f>
        <v>288.75</v>
      </c>
      <c r="K25" s="32"/>
      <c r="L25" s="6">
        <f t="shared" si="0"/>
        <v>135</v>
      </c>
      <c r="M25" s="5">
        <f t="shared" si="1"/>
        <v>675</v>
      </c>
      <c r="N25" s="9">
        <f t="shared" si="2"/>
        <v>4140</v>
      </c>
      <c r="O25" s="62">
        <f>ROUNDUP(+J25/D$9,0)</f>
        <v>25</v>
      </c>
      <c r="P25" s="13">
        <f>+N25/(+D$9*(G25-D$10))/5*7</f>
        <v>40.25</v>
      </c>
      <c r="Q25" s="35">
        <f t="shared" si="3"/>
        <v>-1.8958333333333357</v>
      </c>
      <c r="R25" s="65">
        <f>+R$5+R24</f>
        <v>577.5</v>
      </c>
      <c r="S25" s="15">
        <f>+P25*D$9</f>
        <v>483</v>
      </c>
      <c r="U25">
        <v>30</v>
      </c>
      <c r="W25" t="s">
        <v>35</v>
      </c>
    </row>
    <row r="26" spans="3:19" ht="14.25">
      <c r="C26" t="s">
        <v>25</v>
      </c>
      <c r="D26" s="38">
        <f>+O29</f>
        <v>34</v>
      </c>
      <c r="F26" s="2">
        <f t="shared" si="7"/>
        <v>22</v>
      </c>
      <c r="G26" s="41">
        <f t="shared" si="4"/>
        <v>15</v>
      </c>
      <c r="H26" s="44">
        <f t="shared" si="5"/>
        <v>330</v>
      </c>
      <c r="I26" s="19">
        <f t="shared" si="6"/>
        <v>3795</v>
      </c>
      <c r="J26" s="21">
        <f>(I26/(+D$8-D$10))</f>
        <v>316.25</v>
      </c>
      <c r="K26" s="32"/>
      <c r="L26" s="6">
        <f t="shared" si="0"/>
        <v>120</v>
      </c>
      <c r="M26" s="5">
        <f t="shared" si="1"/>
        <v>540</v>
      </c>
      <c r="N26" s="9">
        <f t="shared" si="2"/>
        <v>4335</v>
      </c>
      <c r="O26" s="62">
        <f>ROUNDUP(+J26/D$9,0)</f>
        <v>27</v>
      </c>
      <c r="P26" s="13">
        <f>+N26/(+D$9*(G26-D$10))/5*7</f>
        <v>42.145833333333336</v>
      </c>
      <c r="Q26" s="35">
        <f t="shared" si="3"/>
        <v>-2.1875</v>
      </c>
      <c r="R26" s="65">
        <f>+R$5+R25</f>
        <v>605</v>
      </c>
      <c r="S26" s="15">
        <f>+P26*D$9</f>
        <v>505.75</v>
      </c>
    </row>
    <row r="27" spans="6:21" ht="14.25">
      <c r="F27" s="2">
        <f t="shared" si="7"/>
        <v>23</v>
      </c>
      <c r="G27" s="41">
        <f t="shared" si="4"/>
        <v>15</v>
      </c>
      <c r="H27" s="44">
        <f t="shared" si="5"/>
        <v>345</v>
      </c>
      <c r="I27" s="19">
        <f t="shared" si="6"/>
        <v>4140</v>
      </c>
      <c r="J27" s="21">
        <f>(I27/(+D$8-D$10))</f>
        <v>345</v>
      </c>
      <c r="K27" s="32"/>
      <c r="L27" s="6">
        <f t="shared" si="0"/>
        <v>105</v>
      </c>
      <c r="M27" s="5">
        <f t="shared" si="1"/>
        <v>420</v>
      </c>
      <c r="N27" s="9">
        <f t="shared" si="2"/>
        <v>4560</v>
      </c>
      <c r="O27" s="62">
        <f>ROUNDUP(+J27/D$9,0)</f>
        <v>29</v>
      </c>
      <c r="P27" s="13">
        <f>+N27/(+D$9*(G27-D$10))/5*7</f>
        <v>44.333333333333336</v>
      </c>
      <c r="Q27" s="35">
        <f t="shared" si="3"/>
        <v>-2.4791666666666643</v>
      </c>
      <c r="R27" s="65">
        <f>+R$5+R26</f>
        <v>632.5</v>
      </c>
      <c r="S27" s="15">
        <f>+P27*D$9</f>
        <v>532</v>
      </c>
      <c r="U27" t="s">
        <v>36</v>
      </c>
    </row>
    <row r="28" spans="2:21" ht="14.25">
      <c r="B28" s="68" t="s">
        <v>7</v>
      </c>
      <c r="F28" s="2">
        <f t="shared" si="7"/>
        <v>24</v>
      </c>
      <c r="G28" s="41">
        <f t="shared" si="4"/>
        <v>15</v>
      </c>
      <c r="H28" s="44">
        <f t="shared" si="5"/>
        <v>360</v>
      </c>
      <c r="I28" s="19">
        <f t="shared" si="6"/>
        <v>4500</v>
      </c>
      <c r="J28" s="21">
        <f>(I28/(+D$8-D$10))</f>
        <v>375</v>
      </c>
      <c r="K28" s="32"/>
      <c r="L28" s="6">
        <f t="shared" si="0"/>
        <v>90</v>
      </c>
      <c r="M28" s="5">
        <f t="shared" si="1"/>
        <v>315</v>
      </c>
      <c r="N28" s="9">
        <f t="shared" si="2"/>
        <v>4815</v>
      </c>
      <c r="O28" s="62">
        <f>ROUNDUP(+J28/D$9,0)</f>
        <v>32</v>
      </c>
      <c r="P28" s="13">
        <f>+N28/(+D$9*(G28-D$10))/5*7</f>
        <v>46.8125</v>
      </c>
      <c r="Q28" s="35">
        <f t="shared" si="3"/>
        <v>-2.7708333333333286</v>
      </c>
      <c r="R28" s="65">
        <f>+R$5+R27</f>
        <v>660</v>
      </c>
      <c r="S28" s="15">
        <f>+P28*D$9</f>
        <v>561.75</v>
      </c>
      <c r="U28" t="s">
        <v>47</v>
      </c>
    </row>
    <row r="29" spans="3:19" ht="14.25">
      <c r="C29" t="s">
        <v>24</v>
      </c>
      <c r="D29">
        <f>+H24</f>
        <v>300</v>
      </c>
      <c r="F29" s="2">
        <f t="shared" si="7"/>
        <v>25</v>
      </c>
      <c r="G29" s="41">
        <f t="shared" si="4"/>
        <v>15</v>
      </c>
      <c r="H29" s="44">
        <f t="shared" si="5"/>
        <v>375</v>
      </c>
      <c r="I29" s="19">
        <f t="shared" si="6"/>
        <v>4875</v>
      </c>
      <c r="J29" s="21">
        <f>(I29/(+D$8-D$10))</f>
        <v>406.25</v>
      </c>
      <c r="K29" s="32"/>
      <c r="L29" s="6">
        <f t="shared" si="0"/>
        <v>75</v>
      </c>
      <c r="M29" s="5">
        <f t="shared" si="1"/>
        <v>225</v>
      </c>
      <c r="N29" s="9">
        <f t="shared" si="2"/>
        <v>5100</v>
      </c>
      <c r="O29" s="62">
        <f>ROUNDUP(+J29/D$9,0)</f>
        <v>34</v>
      </c>
      <c r="P29" s="13">
        <f>+N29/(+D$9*(G29-D$10))/5*7</f>
        <v>49.58333333333333</v>
      </c>
      <c r="Q29" s="35">
        <f t="shared" si="3"/>
        <v>-3.0625</v>
      </c>
      <c r="R29" s="65">
        <f>+R$5+R28</f>
        <v>687.5</v>
      </c>
      <c r="S29" s="15">
        <f>+P29*D$9</f>
        <v>595</v>
      </c>
    </row>
    <row r="30" spans="3:21" ht="14.25">
      <c r="C30" t="s">
        <v>23</v>
      </c>
      <c r="D30" s="4">
        <f>+I24</f>
        <v>3150</v>
      </c>
      <c r="F30" s="2">
        <f t="shared" si="7"/>
        <v>26</v>
      </c>
      <c r="G30" s="41">
        <f t="shared" si="4"/>
        <v>15</v>
      </c>
      <c r="H30" s="44">
        <f t="shared" si="5"/>
        <v>390</v>
      </c>
      <c r="I30" s="19">
        <f t="shared" si="6"/>
        <v>5265</v>
      </c>
      <c r="J30" s="21">
        <f>(I30/(+D$8-D$10))</f>
        <v>438.75</v>
      </c>
      <c r="K30" s="32"/>
      <c r="L30" s="6">
        <f t="shared" si="0"/>
        <v>60</v>
      </c>
      <c r="M30" s="5">
        <f t="shared" si="1"/>
        <v>150</v>
      </c>
      <c r="N30" s="9">
        <f t="shared" si="2"/>
        <v>5415</v>
      </c>
      <c r="O30" s="62">
        <f>ROUNDUP(+J30/D$9,0)</f>
        <v>37</v>
      </c>
      <c r="P30" s="13">
        <f>+N30/(+D$9*(G30-D$10))/5*7</f>
        <v>52.64583333333333</v>
      </c>
      <c r="Q30" s="35">
        <f t="shared" si="3"/>
        <v>-3.3541666666666714</v>
      </c>
      <c r="R30" s="65">
        <f>+R$5+R29</f>
        <v>715</v>
      </c>
      <c r="S30" s="15">
        <f>+P30*D$9</f>
        <v>631.75</v>
      </c>
      <c r="U30" s="47" t="s">
        <v>48</v>
      </c>
    </row>
    <row r="31" spans="3:19" ht="14.25">
      <c r="C31" t="s">
        <v>14</v>
      </c>
      <c r="D31" s="1">
        <f>+R24</f>
        <v>550</v>
      </c>
      <c r="F31" s="2">
        <f t="shared" si="7"/>
        <v>27</v>
      </c>
      <c r="G31" s="41">
        <f t="shared" si="4"/>
        <v>15</v>
      </c>
      <c r="H31" s="44">
        <f t="shared" si="5"/>
        <v>405</v>
      </c>
      <c r="I31" s="19">
        <f t="shared" si="6"/>
        <v>5670</v>
      </c>
      <c r="J31" s="21">
        <f>(I31/(+D$8-D$10))</f>
        <v>472.5</v>
      </c>
      <c r="K31" s="32"/>
      <c r="L31" s="6">
        <f t="shared" si="0"/>
        <v>45</v>
      </c>
      <c r="M31" s="5">
        <f t="shared" si="1"/>
        <v>90</v>
      </c>
      <c r="N31" s="9">
        <f t="shared" si="2"/>
        <v>5760</v>
      </c>
      <c r="O31" s="62">
        <f>ROUNDUP(+J31/D$9,0)</f>
        <v>40</v>
      </c>
      <c r="P31" s="13">
        <f>+N31/(+D$9*(G31-D$10))/5*7</f>
        <v>56</v>
      </c>
      <c r="Q31" s="35">
        <f t="shared" si="3"/>
        <v>-3.6458333333333286</v>
      </c>
      <c r="R31" s="65">
        <f>+R$5+R30</f>
        <v>742.5</v>
      </c>
      <c r="S31" s="15">
        <f>+P31*D$9</f>
        <v>672</v>
      </c>
    </row>
    <row r="32" spans="3:26" ht="14.25">
      <c r="C32" t="s">
        <v>25</v>
      </c>
      <c r="D32" s="38">
        <f>+O24</f>
        <v>22</v>
      </c>
      <c r="F32" s="2">
        <f t="shared" si="7"/>
        <v>28</v>
      </c>
      <c r="G32" s="41">
        <f t="shared" si="4"/>
        <v>15</v>
      </c>
      <c r="H32" s="44">
        <f t="shared" si="5"/>
        <v>420</v>
      </c>
      <c r="I32" s="19">
        <f t="shared" si="6"/>
        <v>6090</v>
      </c>
      <c r="J32" s="21">
        <f>(I32/(+D$8-D$10))</f>
        <v>507.5</v>
      </c>
      <c r="K32" s="32"/>
      <c r="L32" s="6">
        <f t="shared" si="0"/>
        <v>30</v>
      </c>
      <c r="M32" s="5">
        <f>+L32+M33</f>
        <v>45</v>
      </c>
      <c r="N32" s="9">
        <f t="shared" si="2"/>
        <v>6135</v>
      </c>
      <c r="O32" s="62">
        <f>ROUNDUP(+J32/D$9,0)</f>
        <v>43</v>
      </c>
      <c r="P32" s="13">
        <f>+N32/(+D$9*(G32-D$10))/5*7</f>
        <v>59.64583333333333</v>
      </c>
      <c r="Q32" s="35">
        <f t="shared" si="3"/>
        <v>-3.9375</v>
      </c>
      <c r="R32" s="65">
        <f>+R$5+R31</f>
        <v>770</v>
      </c>
      <c r="S32" s="15">
        <f>+P32*D$9</f>
        <v>715.75</v>
      </c>
      <c r="U32" s="37" t="s">
        <v>49</v>
      </c>
      <c r="V32" s="37"/>
      <c r="W32" s="37"/>
      <c r="X32" s="37"/>
      <c r="Y32" s="37"/>
      <c r="Z32" s="37"/>
    </row>
    <row r="33" spans="6:19" ht="14.25">
      <c r="F33" s="2">
        <f t="shared" si="7"/>
        <v>29</v>
      </c>
      <c r="G33" s="41">
        <f t="shared" si="4"/>
        <v>15</v>
      </c>
      <c r="H33" s="44">
        <f t="shared" si="5"/>
        <v>435</v>
      </c>
      <c r="I33" s="19">
        <f t="shared" si="6"/>
        <v>6525</v>
      </c>
      <c r="J33" s="21">
        <f>(I33/(+D$8-D$10))</f>
        <v>543.75</v>
      </c>
      <c r="K33" s="32"/>
      <c r="L33" s="6">
        <f>+L34+G34</f>
        <v>15</v>
      </c>
      <c r="M33" s="5">
        <f>+L33+L34</f>
        <v>15</v>
      </c>
      <c r="N33" s="9">
        <f t="shared" si="2"/>
        <v>6540</v>
      </c>
      <c r="O33" s="62">
        <f>ROUNDUP(+J33/D$9,0)</f>
        <v>46</v>
      </c>
      <c r="P33" s="13">
        <f>+N33/(+D$9*(G33-D$10))/5*7</f>
        <v>63.58333333333333</v>
      </c>
      <c r="Q33" s="35">
        <f t="shared" si="3"/>
        <v>-4.229166666666671</v>
      </c>
      <c r="R33" s="65">
        <f>+R$5+R32</f>
        <v>797.5</v>
      </c>
      <c r="S33" s="15">
        <f>+P33*D$9</f>
        <v>763</v>
      </c>
    </row>
    <row r="34" spans="6:19" ht="15" thickBot="1">
      <c r="F34" s="3">
        <f t="shared" si="7"/>
        <v>30</v>
      </c>
      <c r="G34" s="42">
        <f t="shared" si="4"/>
        <v>15</v>
      </c>
      <c r="H34" s="45">
        <f t="shared" si="5"/>
        <v>450</v>
      </c>
      <c r="I34" s="20">
        <f t="shared" si="6"/>
        <v>6975</v>
      </c>
      <c r="J34" s="23">
        <f>(I34/(+D$8-D$10))</f>
        <v>581.25</v>
      </c>
      <c r="K34" s="33"/>
      <c r="L34" s="7">
        <v>0</v>
      </c>
      <c r="M34" s="8">
        <f>+L34</f>
        <v>0</v>
      </c>
      <c r="N34" s="12">
        <f t="shared" si="2"/>
        <v>6975</v>
      </c>
      <c r="O34" s="63">
        <f>ROUNDUP(+J34/D$9,0)</f>
        <v>49</v>
      </c>
      <c r="P34" s="14">
        <f>+N34/(+D$9*(G34-D$10))/5*7</f>
        <v>67.8125</v>
      </c>
      <c r="Q34" s="36">
        <f>+Q33</f>
        <v>-4.229166666666671</v>
      </c>
      <c r="R34" s="66">
        <f>+R$5+R33</f>
        <v>825</v>
      </c>
      <c r="S34" s="16">
        <f>+P34*D$9</f>
        <v>813.75</v>
      </c>
    </row>
    <row r="35" spans="17:19" ht="14.25">
      <c r="Q35" s="1"/>
      <c r="R35" s="1"/>
      <c r="S35" s="1"/>
    </row>
  </sheetData>
  <sheetProtection password="CA5B" sheet="1" objects="1" scenarios="1"/>
  <mergeCells count="1">
    <mergeCell ref="U4:A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2014-04-02T04:14:39Z</dcterms:created>
  <dcterms:modified xsi:type="dcterms:W3CDTF">2014-05-07T11:38:22Z</dcterms:modified>
  <cp:category/>
  <cp:version/>
  <cp:contentType/>
  <cp:contentStatus/>
</cp:coreProperties>
</file>